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kvova\Desktop\"/>
    </mc:Choice>
  </mc:AlternateContent>
  <bookViews>
    <workbookView xWindow="0" yWindow="0" windowWidth="28800" windowHeight="12210"/>
  </bookViews>
  <sheets>
    <sheet name="SVR 2018 zveřejnení" sheetId="1" r:id="rId1"/>
    <sheet name="CSS" sheetId="3" r:id="rId2"/>
    <sheet name="List1" sheetId="2" r:id="rId3"/>
  </sheets>
  <calcPr calcId="162913"/>
</workbook>
</file>

<file path=xl/calcChain.xml><?xml version="1.0" encoding="utf-8"?>
<calcChain xmlns="http://schemas.openxmlformats.org/spreadsheetml/2006/main">
  <c r="H11" i="1" l="1"/>
  <c r="G11" i="1"/>
  <c r="G39" i="1" s="1"/>
  <c r="F11" i="1"/>
  <c r="E11" i="1"/>
  <c r="M13" i="3"/>
  <c r="O13" i="3" s="1"/>
  <c r="J8" i="3"/>
  <c r="J9" i="3" s="1"/>
  <c r="L7" i="3"/>
  <c r="K7" i="3"/>
  <c r="L6" i="3"/>
  <c r="K6" i="3"/>
  <c r="M6" i="3" s="1"/>
  <c r="O6" i="3" s="1"/>
  <c r="L5" i="3"/>
  <c r="K5" i="3"/>
  <c r="L4" i="3"/>
  <c r="K4" i="3"/>
  <c r="M4" i="3" s="1"/>
  <c r="G7" i="1"/>
  <c r="G38" i="1" s="1"/>
  <c r="M5" i="3" l="1"/>
  <c r="O5" i="3" s="1"/>
  <c r="M7" i="3"/>
  <c r="O7" i="3" s="1"/>
  <c r="L8" i="3"/>
  <c r="L9" i="3" s="1"/>
  <c r="L11" i="3" s="1"/>
  <c r="O4" i="3"/>
  <c r="K8" i="3"/>
  <c r="K9" i="3" s="1"/>
  <c r="E15" i="3"/>
  <c r="C21" i="3"/>
  <c r="D15" i="3"/>
  <c r="C15" i="3"/>
  <c r="B16" i="3"/>
  <c r="D16" i="3" s="1"/>
  <c r="L10" i="3" s="1"/>
  <c r="B17" i="3"/>
  <c r="E17" i="3" s="1"/>
  <c r="E23" i="3" s="1"/>
  <c r="H7" i="1"/>
  <c r="H38" i="1" s="1"/>
  <c r="F7" i="1"/>
  <c r="F38" i="1" s="1"/>
  <c r="E7" i="1"/>
  <c r="E38" i="1" s="1"/>
  <c r="D10" i="3"/>
  <c r="D7" i="3"/>
  <c r="D6" i="3"/>
  <c r="D5" i="3"/>
  <c r="D21" i="3" s="1"/>
  <c r="C10" i="3"/>
  <c r="C7" i="3"/>
  <c r="C6" i="3"/>
  <c r="C5" i="3"/>
  <c r="E21" i="3" l="1"/>
  <c r="J10" i="3"/>
  <c r="J11" i="3" s="1"/>
  <c r="O8" i="3"/>
  <c r="D22" i="3"/>
  <c r="C16" i="3"/>
  <c r="C22" i="3" s="1"/>
  <c r="D17" i="3"/>
  <c r="E16" i="3"/>
  <c r="E22" i="3" s="1"/>
  <c r="M8" i="3"/>
  <c r="M9" i="3" s="1"/>
  <c r="C17" i="3"/>
  <c r="C23" i="3" s="1"/>
  <c r="E18" i="3"/>
  <c r="E39" i="1"/>
  <c r="D23" i="3" l="1"/>
  <c r="K10" i="3"/>
  <c r="K11" i="3" s="1"/>
  <c r="D18" i="3"/>
  <c r="M10" i="3" s="1"/>
  <c r="M11" i="3" s="1"/>
  <c r="C18" i="3"/>
  <c r="F39" i="1"/>
  <c r="F33" i="1"/>
  <c r="F35" i="1"/>
  <c r="F40" i="1" s="1"/>
  <c r="F41" i="1" s="1"/>
  <c r="E33" i="1"/>
  <c r="E35" i="1"/>
  <c r="E40" i="1" s="1"/>
  <c r="G35" i="1" l="1"/>
  <c r="G40" i="1" s="1"/>
  <c r="G41" i="1" s="1"/>
  <c r="G33" i="1"/>
  <c r="H39" i="1" l="1"/>
  <c r="H33" i="1"/>
  <c r="H35" i="1"/>
  <c r="H40" i="1" s="1"/>
  <c r="H41" i="1" s="1"/>
</calcChain>
</file>

<file path=xl/sharedStrings.xml><?xml version="1.0" encoding="utf-8"?>
<sst xmlns="http://schemas.openxmlformats.org/spreadsheetml/2006/main" count="83" uniqueCount="62">
  <si>
    <t>Mikroregion Dolní Poolšaví, svazek obcí</t>
  </si>
  <si>
    <t>P</t>
  </si>
  <si>
    <t>Pol.</t>
  </si>
  <si>
    <t xml:space="preserve">Příjmy celkem </t>
  </si>
  <si>
    <t>Přijaté nekapitálové příspěvky a náhrady</t>
  </si>
  <si>
    <t>Neinvestiční přijaté transfery od obcí</t>
  </si>
  <si>
    <t>V</t>
  </si>
  <si>
    <t>Par.</t>
  </si>
  <si>
    <t>Výdaje celkem</t>
  </si>
  <si>
    <t>Poštovné</t>
  </si>
  <si>
    <t>Pohoštění</t>
  </si>
  <si>
    <t>Platy zaměstnanců v pracovním poměru</t>
  </si>
  <si>
    <t>Povinné pojistné na veřejné zdravotní pojištění</t>
  </si>
  <si>
    <t>Služby peněžních ústavů</t>
  </si>
  <si>
    <t>Saldo příjmů a výdajů</t>
  </si>
  <si>
    <t>F</t>
  </si>
  <si>
    <t xml:space="preserve">F i n a n c o v á n í </t>
  </si>
  <si>
    <t>Příjmy celkem</t>
  </si>
  <si>
    <t>Financování celkem</t>
  </si>
  <si>
    <t>Zpracovala:</t>
  </si>
  <si>
    <t>Ing. Eva Mrkvová</t>
  </si>
  <si>
    <t>Dne:</t>
  </si>
  <si>
    <t>Vyvěšeno:</t>
  </si>
  <si>
    <t>Sejmuto:</t>
  </si>
  <si>
    <t>Vyvěšeno na www:</t>
  </si>
  <si>
    <t>Sejmuto z www:</t>
  </si>
  <si>
    <t>Nákup ostatních služeb</t>
  </si>
  <si>
    <t>Ostatní neinvestiční transfery nezisk.a pod.org.</t>
  </si>
  <si>
    <t>Ostatní osobní výdaje</t>
  </si>
  <si>
    <t>Zpracování dat a služby související s informač. a kom. techn.</t>
  </si>
  <si>
    <t>Povinné poj. na soc.zabezpečení a přísp.na stát.pol.zaměst.</t>
  </si>
  <si>
    <t>mzda</t>
  </si>
  <si>
    <t>ZP</t>
  </si>
  <si>
    <t>SP</t>
  </si>
  <si>
    <t>Faktura SMO</t>
  </si>
  <si>
    <t>Počet měsíců</t>
  </si>
  <si>
    <t>Rozpočet</t>
  </si>
  <si>
    <t>Střednědobý výhled rozpočtu</t>
  </si>
  <si>
    <t>CSS - projekt</t>
  </si>
  <si>
    <t>CSS - udržitelnost</t>
  </si>
  <si>
    <t>CSS - celkem</t>
  </si>
  <si>
    <t>Předpokládaný stav prostředků na bankovních účtech k 31.12.</t>
  </si>
  <si>
    <t>Odměny za užití duševního vlastnictví</t>
  </si>
  <si>
    <t>Nákup materiálu j.n.</t>
  </si>
  <si>
    <t>Cestovné</t>
  </si>
  <si>
    <t>Hrubá mzda 5011</t>
  </si>
  <si>
    <t>Sociální 5031</t>
  </si>
  <si>
    <t>Zdravotní 5032</t>
  </si>
  <si>
    <t>Celkem</t>
  </si>
  <si>
    <t>Lenka Otépková</t>
  </si>
  <si>
    <t>Eva Mrkvová</t>
  </si>
  <si>
    <t>Jitka Jánská</t>
  </si>
  <si>
    <t>Igor Bublík</t>
  </si>
  <si>
    <t>celkem měsíc</t>
  </si>
  <si>
    <t>celkem rok</t>
  </si>
  <si>
    <t>2019 CSS</t>
  </si>
  <si>
    <t>udržitelnost</t>
  </si>
  <si>
    <t>Počet čtvrtletí</t>
  </si>
  <si>
    <t>Hospodaření svazku obcí Mikroregion Dolní Poolšaví</t>
  </si>
  <si>
    <t>Mgr. Ivana Majíčková, MBA</t>
  </si>
  <si>
    <t>předsedkyně</t>
  </si>
  <si>
    <t>Střednědobý výhled rozpočtu na období    2019 - 2021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</si>
</sst>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4" fontId="5" fillId="0" borderId="5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0" xfId="0" applyFill="1" applyBorder="1"/>
    <xf numFmtId="4" fontId="0" fillId="0" borderId="0" xfId="0" applyNumberFormat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4" fontId="0" fillId="0" borderId="19" xfId="0" applyNumberFormat="1" applyBorder="1"/>
    <xf numFmtId="4" fontId="0" fillId="0" borderId="20" xfId="0" applyNumberFormat="1" applyBorder="1"/>
    <xf numFmtId="0" fontId="0" fillId="0" borderId="0" xfId="0" applyBorder="1" applyAlignment="1">
      <alignment horizontal="center" vertical="center"/>
    </xf>
    <xf numFmtId="4" fontId="0" fillId="0" borderId="21" xfId="0" applyNumberFormat="1" applyBorder="1"/>
    <xf numFmtId="4" fontId="0" fillId="0" borderId="22" xfId="0" applyNumberFormat="1" applyBorder="1"/>
    <xf numFmtId="0" fontId="0" fillId="0" borderId="24" xfId="0" applyBorder="1" applyAlignment="1">
      <alignment horizontal="center" vertical="center"/>
    </xf>
    <xf numFmtId="0" fontId="0" fillId="0" borderId="24" xfId="0" applyFill="1" applyBorder="1"/>
    <xf numFmtId="0" fontId="1" fillId="0" borderId="11" xfId="0" applyFont="1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0" xfId="0" applyAlignment="1">
      <alignment horizontal="center"/>
    </xf>
    <xf numFmtId="0" fontId="0" fillId="0" borderId="0" xfId="0" applyFont="1" applyFill="1" applyBorder="1"/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2" xfId="0" applyFont="1" applyFill="1" applyBorder="1"/>
    <xf numFmtId="0" fontId="4" fillId="0" borderId="0" xfId="0" applyFont="1" applyBorder="1" applyAlignment="1">
      <alignment horizontal="left"/>
    </xf>
    <xf numFmtId="0" fontId="1" fillId="0" borderId="0" xfId="0" applyFont="1" applyFill="1" applyBorder="1"/>
    <xf numFmtId="0" fontId="1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18" xfId="0" applyFill="1" applyBorder="1"/>
    <xf numFmtId="0" fontId="0" fillId="0" borderId="24" xfId="0" applyBorder="1"/>
    <xf numFmtId="0" fontId="1" fillId="0" borderId="25" xfId="0" applyFont="1" applyBorder="1"/>
    <xf numFmtId="0" fontId="8" fillId="0" borderId="0" xfId="0" applyFont="1" applyBorder="1" applyAlignment="1">
      <alignment horizontal="center" wrapText="1"/>
    </xf>
    <xf numFmtId="4" fontId="0" fillId="0" borderId="16" xfId="0" applyNumberFormat="1" applyFill="1" applyBorder="1"/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0" fontId="0" fillId="0" borderId="27" xfId="0" applyFont="1" applyBorder="1"/>
    <xf numFmtId="0" fontId="0" fillId="0" borderId="24" xfId="0" applyFont="1" applyBorder="1"/>
    <xf numFmtId="0" fontId="0" fillId="0" borderId="24" xfId="0" applyFont="1" applyBorder="1" applyAlignment="1">
      <alignment horizontal="center"/>
    </xf>
    <xf numFmtId="4" fontId="0" fillId="0" borderId="10" xfId="0" applyNumberFormat="1" applyFill="1" applyBorder="1"/>
    <xf numFmtId="0" fontId="0" fillId="0" borderId="23" xfId="0" applyBorder="1" applyAlignment="1">
      <alignment horizontal="center"/>
    </xf>
    <xf numFmtId="4" fontId="0" fillId="0" borderId="22" xfId="0" applyNumberFormat="1" applyFill="1" applyBorder="1"/>
    <xf numFmtId="4" fontId="5" fillId="0" borderId="5" xfId="0" applyNumberFormat="1" applyFont="1" applyFill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" fontId="0" fillId="0" borderId="29" xfId="0" applyNumberFormat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/>
    <xf numFmtId="4" fontId="0" fillId="0" borderId="34" xfId="0" applyNumberFormat="1" applyBorder="1"/>
    <xf numFmtId="3" fontId="5" fillId="0" borderId="0" xfId="0" applyNumberFormat="1" applyFont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4" fontId="0" fillId="0" borderId="0" xfId="0" applyNumberFormat="1" applyFill="1"/>
    <xf numFmtId="4" fontId="0" fillId="2" borderId="0" xfId="0" applyNumberFormat="1" applyFill="1"/>
    <xf numFmtId="0" fontId="5" fillId="0" borderId="0" xfId="0" applyFont="1" applyFill="1" applyBorder="1"/>
    <xf numFmtId="4" fontId="5" fillId="0" borderId="0" xfId="0" applyNumberFormat="1" applyFont="1" applyFill="1"/>
    <xf numFmtId="4" fontId="5" fillId="2" borderId="0" xfId="0" applyNumberFormat="1" applyFont="1" applyFill="1"/>
    <xf numFmtId="4" fontId="5" fillId="0" borderId="0" xfId="0" applyNumberFormat="1" applyFont="1"/>
    <xf numFmtId="4" fontId="0" fillId="0" borderId="24" xfId="0" applyNumberFormat="1" applyFill="1" applyBorder="1"/>
    <xf numFmtId="4" fontId="0" fillId="2" borderId="24" xfId="0" applyNumberFormat="1" applyFill="1" applyBorder="1"/>
    <xf numFmtId="4" fontId="0" fillId="0" borderId="24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0" fontId="4" fillId="0" borderId="0" xfId="0" applyFont="1" applyBorder="1"/>
    <xf numFmtId="0" fontId="5" fillId="0" borderId="28" xfId="0" applyFont="1" applyBorder="1" applyAlignment="1"/>
    <xf numFmtId="4" fontId="5" fillId="0" borderId="11" xfId="0" applyNumberFormat="1" applyFont="1" applyBorder="1"/>
    <xf numFmtId="4" fontId="0" fillId="0" borderId="30" xfId="0" applyNumberFormat="1" applyBorder="1"/>
    <xf numFmtId="4" fontId="0" fillId="0" borderId="36" xfId="0" applyNumberFormat="1" applyBorder="1"/>
    <xf numFmtId="4" fontId="0" fillId="0" borderId="31" xfId="0" applyNumberFormat="1" applyBorder="1"/>
    <xf numFmtId="4" fontId="0" fillId="0" borderId="27" xfId="0" applyNumberFormat="1" applyBorder="1"/>
    <xf numFmtId="4" fontId="0" fillId="0" borderId="11" xfId="0" applyNumberFormat="1" applyBorder="1"/>
    <xf numFmtId="4" fontId="5" fillId="0" borderId="35" xfId="0" applyNumberFormat="1" applyFont="1" applyFill="1" applyBorder="1"/>
    <xf numFmtId="4" fontId="5" fillId="0" borderId="11" xfId="0" applyNumberFormat="1" applyFont="1" applyFill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3" xfId="0" applyNumberFormat="1" applyFont="1" applyBorder="1"/>
    <xf numFmtId="4" fontId="5" fillId="0" borderId="4" xfId="0" applyNumberFormat="1" applyFont="1" applyBorder="1"/>
    <xf numFmtId="4" fontId="0" fillId="0" borderId="9" xfId="0" applyNumberFormat="1" applyFill="1" applyBorder="1"/>
    <xf numFmtId="4" fontId="0" fillId="0" borderId="21" xfId="0" applyNumberFormat="1" applyFill="1" applyBorder="1"/>
    <xf numFmtId="4" fontId="0" fillId="0" borderId="15" xfId="0" applyNumberFormat="1" applyFill="1" applyBorder="1"/>
    <xf numFmtId="0" fontId="5" fillId="0" borderId="1" xfId="0" applyFont="1" applyFill="1" applyBorder="1"/>
    <xf numFmtId="0" fontId="0" fillId="0" borderId="37" xfId="0" applyBorder="1"/>
    <xf numFmtId="0" fontId="1" fillId="0" borderId="33" xfId="0" applyFont="1" applyBorder="1" applyAlignment="1">
      <alignment horizontal="left"/>
    </xf>
    <xf numFmtId="0" fontId="1" fillId="0" borderId="33" xfId="0" applyFont="1" applyFill="1" applyBorder="1"/>
    <xf numFmtId="3" fontId="0" fillId="0" borderId="33" xfId="0" applyNumberFormat="1" applyBorder="1"/>
    <xf numFmtId="0" fontId="1" fillId="0" borderId="38" xfId="0" applyFont="1" applyBorder="1"/>
    <xf numFmtId="0" fontId="1" fillId="0" borderId="6" xfId="0" applyFont="1" applyBorder="1"/>
    <xf numFmtId="0" fontId="1" fillId="0" borderId="6" xfId="0" applyFont="1" applyFill="1" applyBorder="1"/>
    <xf numFmtId="3" fontId="0" fillId="0" borderId="6" xfId="0" applyNumberFormat="1" applyBorder="1"/>
    <xf numFmtId="4" fontId="0" fillId="0" borderId="39" xfId="0" applyNumberFormat="1" applyBorder="1"/>
    <xf numFmtId="4" fontId="0" fillId="0" borderId="40" xfId="0" applyNumberFormat="1" applyBorder="1"/>
    <xf numFmtId="0" fontId="1" fillId="0" borderId="32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Fill="1" applyBorder="1"/>
    <xf numFmtId="3" fontId="0" fillId="0" borderId="7" xfId="0" applyNumberFormat="1" applyBorder="1"/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workbookViewId="0">
      <selection activeCell="A3" sqref="A3:H3"/>
    </sheetView>
  </sheetViews>
  <sheetFormatPr defaultRowHeight="12.75" x14ac:dyDescent="0.2"/>
  <cols>
    <col min="1" max="1" width="4" customWidth="1"/>
    <col min="2" max="2" width="12" customWidth="1"/>
    <col min="3" max="3" width="11" customWidth="1"/>
    <col min="4" max="4" width="55.5703125" customWidth="1"/>
    <col min="5" max="5" width="10.140625" bestFit="1" customWidth="1"/>
  </cols>
  <sheetData>
    <row r="1" spans="1:9" ht="18" x14ac:dyDescent="0.25">
      <c r="A1" s="119" t="s">
        <v>0</v>
      </c>
      <c r="B1" s="119"/>
      <c r="C1" s="119"/>
      <c r="D1" s="119"/>
      <c r="E1" s="119"/>
      <c r="F1" s="119"/>
      <c r="G1" s="119"/>
      <c r="H1" s="119"/>
    </row>
    <row r="3" spans="1:9" ht="18.75" customHeight="1" x14ac:dyDescent="0.25">
      <c r="A3" s="123" t="s">
        <v>61</v>
      </c>
      <c r="B3" s="123"/>
      <c r="C3" s="123"/>
      <c r="D3" s="123"/>
      <c r="E3" s="123"/>
      <c r="F3" s="123"/>
      <c r="G3" s="123"/>
      <c r="H3" s="123"/>
    </row>
    <row r="4" spans="1:9" ht="18.75" customHeight="1" thickBot="1" x14ac:dyDescent="0.3">
      <c r="A4" s="45"/>
      <c r="B4" s="45"/>
      <c r="C4" s="45"/>
      <c r="D4" s="45"/>
    </row>
    <row r="5" spans="1:9" ht="15.75" x14ac:dyDescent="0.25">
      <c r="A5" s="11"/>
      <c r="B5" s="48"/>
      <c r="C5" s="48"/>
      <c r="D5" s="84"/>
      <c r="E5" s="85" t="s">
        <v>36</v>
      </c>
      <c r="F5" s="124" t="s">
        <v>37</v>
      </c>
      <c r="G5" s="124"/>
      <c r="H5" s="125"/>
    </row>
    <row r="6" spans="1:9" ht="16.5" thickBot="1" x14ac:dyDescent="0.3">
      <c r="A6" s="103"/>
      <c r="B6" s="48"/>
      <c r="C6" s="48"/>
      <c r="D6" s="84"/>
      <c r="E6" s="60">
        <v>2018</v>
      </c>
      <c r="F6" s="94">
        <v>2019</v>
      </c>
      <c r="G6" s="95">
        <v>2020</v>
      </c>
      <c r="H6" s="96">
        <v>2021</v>
      </c>
    </row>
    <row r="7" spans="1:9" ht="20.100000000000001" customHeight="1" thickBot="1" x14ac:dyDescent="0.25">
      <c r="A7" s="58" t="s">
        <v>1</v>
      </c>
      <c r="B7" s="31"/>
      <c r="C7" s="59" t="s">
        <v>2</v>
      </c>
      <c r="D7" s="31" t="s">
        <v>3</v>
      </c>
      <c r="E7" s="86">
        <f>SUM(E8:E9)</f>
        <v>1316.6</v>
      </c>
      <c r="F7" s="97">
        <f t="shared" ref="F7:H7" si="0">SUM(F8:F9)</f>
        <v>895.2</v>
      </c>
      <c r="G7" s="98">
        <f t="shared" ref="G7" si="1">SUM(G8:G9)</f>
        <v>466.2</v>
      </c>
      <c r="H7" s="1">
        <f t="shared" si="0"/>
        <v>287</v>
      </c>
    </row>
    <row r="8" spans="1:9" ht="20.100000000000001" customHeight="1" x14ac:dyDescent="0.2">
      <c r="A8" s="49"/>
      <c r="B8" s="50"/>
      <c r="C8" s="51">
        <v>2324</v>
      </c>
      <c r="D8" s="50" t="s">
        <v>4</v>
      </c>
      <c r="E8" s="87">
        <v>1029.5999999999999</v>
      </c>
      <c r="F8" s="12">
        <v>429</v>
      </c>
      <c r="G8" s="20">
        <v>0</v>
      </c>
      <c r="H8" s="21">
        <v>0</v>
      </c>
    </row>
    <row r="9" spans="1:9" ht="13.5" thickBot="1" x14ac:dyDescent="0.25">
      <c r="A9" s="44"/>
      <c r="B9" s="2"/>
      <c r="C9" s="2">
        <v>4121</v>
      </c>
      <c r="D9" s="3" t="s">
        <v>5</v>
      </c>
      <c r="E9" s="88">
        <v>287</v>
      </c>
      <c r="F9" s="4">
        <v>466.2</v>
      </c>
      <c r="G9" s="99">
        <v>466.2</v>
      </c>
      <c r="H9" s="52">
        <v>287</v>
      </c>
    </row>
    <row r="10" spans="1:9" ht="13.5" thickBot="1" x14ac:dyDescent="0.25">
      <c r="A10" s="8"/>
      <c r="B10" s="11"/>
      <c r="C10" s="11"/>
      <c r="D10" s="6"/>
      <c r="E10" s="47"/>
      <c r="F10" s="47"/>
      <c r="G10" s="47"/>
      <c r="H10" s="47"/>
      <c r="I10" s="11"/>
    </row>
    <row r="11" spans="1:9" ht="20.100000000000001" customHeight="1" thickBot="1" x14ac:dyDescent="0.25">
      <c r="A11" s="118" t="s">
        <v>6</v>
      </c>
      <c r="B11" s="59" t="s">
        <v>7</v>
      </c>
      <c r="C11" s="59" t="s">
        <v>2</v>
      </c>
      <c r="D11" s="102" t="s">
        <v>8</v>
      </c>
      <c r="E11" s="86">
        <f>SUM(E12:E32)</f>
        <v>1438.6</v>
      </c>
      <c r="F11" s="97">
        <f t="shared" ref="F11:H11" si="2">SUM(F12:F32)</f>
        <v>1073</v>
      </c>
      <c r="G11" s="98">
        <f t="shared" si="2"/>
        <v>466.20000000000005</v>
      </c>
      <c r="H11" s="1">
        <f t="shared" si="2"/>
        <v>287</v>
      </c>
    </row>
    <row r="12" spans="1:9" x14ac:dyDescent="0.2">
      <c r="A12" s="8"/>
      <c r="B12" s="53">
        <v>1014</v>
      </c>
      <c r="C12" s="22">
        <v>5169</v>
      </c>
      <c r="D12" s="23" t="s">
        <v>26</v>
      </c>
      <c r="E12" s="87">
        <v>60</v>
      </c>
      <c r="F12" s="12">
        <v>60</v>
      </c>
      <c r="G12" s="100">
        <v>60</v>
      </c>
      <c r="H12" s="54">
        <v>60</v>
      </c>
    </row>
    <row r="13" spans="1:9" x14ac:dyDescent="0.2">
      <c r="A13" s="8"/>
      <c r="B13" s="9">
        <v>2143</v>
      </c>
      <c r="C13" s="10">
        <v>5229</v>
      </c>
      <c r="D13" s="11" t="s">
        <v>27</v>
      </c>
      <c r="E13" s="89">
        <v>20</v>
      </c>
      <c r="F13" s="67">
        <v>20</v>
      </c>
      <c r="G13" s="101">
        <v>20</v>
      </c>
      <c r="H13" s="46">
        <v>20</v>
      </c>
    </row>
    <row r="14" spans="1:9" x14ac:dyDescent="0.2">
      <c r="A14" s="8"/>
      <c r="B14" s="120">
        <v>3319</v>
      </c>
      <c r="C14" s="15">
        <v>5021</v>
      </c>
      <c r="D14" s="16" t="s">
        <v>28</v>
      </c>
      <c r="E14" s="89">
        <v>5</v>
      </c>
      <c r="F14" s="67">
        <v>5</v>
      </c>
      <c r="G14" s="13">
        <v>5</v>
      </c>
      <c r="H14" s="14">
        <v>5</v>
      </c>
    </row>
    <row r="15" spans="1:9" x14ac:dyDescent="0.2">
      <c r="A15" s="8"/>
      <c r="B15" s="121"/>
      <c r="C15" s="19">
        <v>5041</v>
      </c>
      <c r="D15" s="6" t="s">
        <v>42</v>
      </c>
      <c r="E15" s="89">
        <v>7</v>
      </c>
      <c r="F15" s="67">
        <v>7</v>
      </c>
      <c r="G15" s="13">
        <v>7</v>
      </c>
      <c r="H15" s="14">
        <v>7</v>
      </c>
    </row>
    <row r="16" spans="1:9" x14ac:dyDescent="0.2">
      <c r="A16" s="8"/>
      <c r="B16" s="121"/>
      <c r="C16" s="19">
        <v>5139</v>
      </c>
      <c r="D16" s="6" t="s">
        <v>43</v>
      </c>
      <c r="E16" s="89">
        <v>1</v>
      </c>
      <c r="F16" s="67">
        <v>1</v>
      </c>
      <c r="G16" s="13">
        <v>1</v>
      </c>
      <c r="H16" s="14">
        <v>1</v>
      </c>
    </row>
    <row r="17" spans="1:8" x14ac:dyDescent="0.2">
      <c r="A17" s="8"/>
      <c r="B17" s="121"/>
      <c r="C17" s="19">
        <v>5169</v>
      </c>
      <c r="D17" s="11" t="s">
        <v>26</v>
      </c>
      <c r="E17" s="89">
        <v>14</v>
      </c>
      <c r="F17" s="67">
        <v>14</v>
      </c>
      <c r="G17" s="13">
        <v>14</v>
      </c>
      <c r="H17" s="14">
        <v>14</v>
      </c>
    </row>
    <row r="18" spans="1:8" x14ac:dyDescent="0.2">
      <c r="A18" s="8"/>
      <c r="B18" s="121"/>
      <c r="C18" s="19">
        <v>5175</v>
      </c>
      <c r="D18" s="11" t="s">
        <v>10</v>
      </c>
      <c r="E18" s="89">
        <v>10</v>
      </c>
      <c r="F18" s="67">
        <v>10</v>
      </c>
      <c r="G18" s="13">
        <v>10</v>
      </c>
      <c r="H18" s="14">
        <v>10</v>
      </c>
    </row>
    <row r="19" spans="1:8" x14ac:dyDescent="0.2">
      <c r="A19" s="8"/>
      <c r="B19" s="120">
        <v>3639</v>
      </c>
      <c r="C19" s="15">
        <v>5021</v>
      </c>
      <c r="D19" s="16" t="s">
        <v>28</v>
      </c>
      <c r="E19" s="89">
        <v>2</v>
      </c>
      <c r="F19" s="67">
        <v>2</v>
      </c>
      <c r="G19" s="13">
        <v>2</v>
      </c>
      <c r="H19" s="14">
        <v>2</v>
      </c>
    </row>
    <row r="20" spans="1:8" x14ac:dyDescent="0.2">
      <c r="A20" s="8"/>
      <c r="B20" s="121"/>
      <c r="C20" s="19">
        <v>5139</v>
      </c>
      <c r="D20" s="6" t="s">
        <v>43</v>
      </c>
      <c r="E20" s="89">
        <v>2</v>
      </c>
      <c r="F20" s="67">
        <v>2</v>
      </c>
      <c r="G20" s="13">
        <v>2</v>
      </c>
      <c r="H20" s="14">
        <v>2</v>
      </c>
    </row>
    <row r="21" spans="1:8" x14ac:dyDescent="0.2">
      <c r="A21" s="8"/>
      <c r="B21" s="121"/>
      <c r="C21" s="19">
        <v>5161</v>
      </c>
      <c r="D21" s="11" t="s">
        <v>9</v>
      </c>
      <c r="E21" s="89">
        <v>1</v>
      </c>
      <c r="F21" s="67">
        <v>1</v>
      </c>
      <c r="G21" s="13">
        <v>1</v>
      </c>
      <c r="H21" s="14">
        <v>1</v>
      </c>
    </row>
    <row r="22" spans="1:8" x14ac:dyDescent="0.2">
      <c r="A22" s="8"/>
      <c r="B22" s="121"/>
      <c r="C22" s="19">
        <v>5168</v>
      </c>
      <c r="D22" s="6" t="s">
        <v>29</v>
      </c>
      <c r="E22" s="89">
        <v>10</v>
      </c>
      <c r="F22" s="67">
        <v>10</v>
      </c>
      <c r="G22" s="13">
        <v>10</v>
      </c>
      <c r="H22" s="14">
        <v>10</v>
      </c>
    </row>
    <row r="23" spans="1:8" x14ac:dyDescent="0.2">
      <c r="A23" s="8"/>
      <c r="B23" s="121"/>
      <c r="C23" s="19">
        <v>5169</v>
      </c>
      <c r="D23" s="11" t="s">
        <v>26</v>
      </c>
      <c r="E23" s="89">
        <v>65.5</v>
      </c>
      <c r="F23" s="67">
        <v>65.5</v>
      </c>
      <c r="G23" s="13">
        <v>65.5</v>
      </c>
      <c r="H23" s="14">
        <v>65.5</v>
      </c>
    </row>
    <row r="24" spans="1:8" x14ac:dyDescent="0.2">
      <c r="A24" s="8"/>
      <c r="B24" s="121"/>
      <c r="C24" s="19">
        <v>5175</v>
      </c>
      <c r="D24" s="11" t="s">
        <v>10</v>
      </c>
      <c r="E24" s="89">
        <v>15</v>
      </c>
      <c r="F24" s="67">
        <v>15</v>
      </c>
      <c r="G24" s="13">
        <v>15</v>
      </c>
      <c r="H24" s="14">
        <v>15</v>
      </c>
    </row>
    <row r="25" spans="1:8" x14ac:dyDescent="0.2">
      <c r="A25" s="8"/>
      <c r="B25" s="122"/>
      <c r="C25" s="22">
        <v>5229</v>
      </c>
      <c r="D25" s="23" t="s">
        <v>27</v>
      </c>
      <c r="E25" s="89">
        <v>58</v>
      </c>
      <c r="F25" s="67">
        <v>58</v>
      </c>
      <c r="G25" s="13">
        <v>58</v>
      </c>
      <c r="H25" s="14">
        <v>58</v>
      </c>
    </row>
    <row r="26" spans="1:8" x14ac:dyDescent="0.2">
      <c r="A26" s="8"/>
      <c r="B26" s="120">
        <v>3900</v>
      </c>
      <c r="C26" s="15">
        <v>5011</v>
      </c>
      <c r="D26" s="42" t="s">
        <v>11</v>
      </c>
      <c r="E26" s="89">
        <v>769</v>
      </c>
      <c r="F26" s="67">
        <v>518</v>
      </c>
      <c r="G26" s="13">
        <v>132.97999999999999</v>
      </c>
      <c r="H26" s="14">
        <v>0</v>
      </c>
    </row>
    <row r="27" spans="1:8" x14ac:dyDescent="0.2">
      <c r="A27" s="8"/>
      <c r="B27" s="121"/>
      <c r="C27" s="19">
        <v>5031</v>
      </c>
      <c r="D27" s="6" t="s">
        <v>30</v>
      </c>
      <c r="E27" s="89">
        <v>192.1</v>
      </c>
      <c r="F27" s="67">
        <v>130</v>
      </c>
      <c r="G27" s="13">
        <v>33.25</v>
      </c>
      <c r="H27" s="14">
        <v>0</v>
      </c>
    </row>
    <row r="28" spans="1:8" x14ac:dyDescent="0.2">
      <c r="A28" s="8"/>
      <c r="B28" s="121"/>
      <c r="C28" s="19">
        <v>5032</v>
      </c>
      <c r="D28" s="6" t="s">
        <v>12</v>
      </c>
      <c r="E28" s="89">
        <v>69.2</v>
      </c>
      <c r="F28" s="67">
        <v>47</v>
      </c>
      <c r="G28" s="13">
        <v>11.97</v>
      </c>
      <c r="H28" s="14">
        <v>0</v>
      </c>
    </row>
    <row r="29" spans="1:8" x14ac:dyDescent="0.2">
      <c r="A29" s="8"/>
      <c r="B29" s="121"/>
      <c r="C29" s="19">
        <v>5169</v>
      </c>
      <c r="D29" s="11" t="s">
        <v>26</v>
      </c>
      <c r="E29" s="89">
        <v>116.2</v>
      </c>
      <c r="F29" s="67">
        <v>88</v>
      </c>
      <c r="G29" s="13">
        <v>0</v>
      </c>
      <c r="H29" s="14">
        <v>0</v>
      </c>
    </row>
    <row r="30" spans="1:8" x14ac:dyDescent="0.2">
      <c r="A30" s="8"/>
      <c r="B30" s="122"/>
      <c r="C30" s="22">
        <v>5173</v>
      </c>
      <c r="D30" s="43" t="s">
        <v>44</v>
      </c>
      <c r="E30" s="87">
        <v>5.0999999999999996</v>
      </c>
      <c r="F30" s="12">
        <v>3</v>
      </c>
      <c r="G30" s="20">
        <v>1</v>
      </c>
      <c r="H30" s="21">
        <v>0</v>
      </c>
    </row>
    <row r="31" spans="1:8" x14ac:dyDescent="0.2">
      <c r="A31" s="8"/>
      <c r="B31" s="64">
        <v>6310</v>
      </c>
      <c r="C31" s="65">
        <v>5163</v>
      </c>
      <c r="D31" s="66" t="s">
        <v>13</v>
      </c>
      <c r="E31" s="89">
        <v>3</v>
      </c>
      <c r="F31" s="67">
        <v>3</v>
      </c>
      <c r="G31" s="13">
        <v>3</v>
      </c>
      <c r="H31" s="14">
        <v>3</v>
      </c>
    </row>
    <row r="32" spans="1:8" ht="13.5" thickBot="1" x14ac:dyDescent="0.25">
      <c r="A32" s="8"/>
      <c r="B32" s="9">
        <v>6320</v>
      </c>
      <c r="C32" s="10">
        <v>5163</v>
      </c>
      <c r="D32" s="11" t="s">
        <v>13</v>
      </c>
      <c r="E32" s="90">
        <v>13.5</v>
      </c>
      <c r="F32" s="17">
        <v>13.5</v>
      </c>
      <c r="G32" s="18">
        <v>13.5</v>
      </c>
      <c r="H32" s="63">
        <v>13.5</v>
      </c>
    </row>
    <row r="33" spans="1:8" ht="20.100000000000001" customHeight="1" thickBot="1" x14ac:dyDescent="0.25">
      <c r="A33" s="24"/>
      <c r="B33" s="25"/>
      <c r="C33" s="25"/>
      <c r="D33" s="26" t="s">
        <v>14</v>
      </c>
      <c r="E33" s="91">
        <f>E11-E7</f>
        <v>122</v>
      </c>
      <c r="F33" s="27">
        <f>F11-F7</f>
        <v>177.79999999999995</v>
      </c>
      <c r="G33" s="28">
        <f>G11-G7</f>
        <v>0</v>
      </c>
      <c r="H33" s="83">
        <f>H11-H7</f>
        <v>0</v>
      </c>
    </row>
    <row r="34" spans="1:8" ht="13.5" thickBot="1" x14ac:dyDescent="0.25">
      <c r="B34" s="29"/>
      <c r="C34" s="29"/>
      <c r="D34" s="30"/>
      <c r="E34" s="7"/>
      <c r="F34" s="7"/>
      <c r="G34" s="7"/>
      <c r="H34" s="7"/>
    </row>
    <row r="35" spans="1:8" ht="20.100000000000001" customHeight="1" thickBot="1" x14ac:dyDescent="0.25">
      <c r="A35" s="58" t="s">
        <v>15</v>
      </c>
      <c r="B35" s="32"/>
      <c r="C35" s="33"/>
      <c r="D35" s="34" t="s">
        <v>16</v>
      </c>
      <c r="E35" s="93">
        <f>E11-E7</f>
        <v>122</v>
      </c>
      <c r="F35" s="92">
        <f>F11-F7</f>
        <v>177.79999999999995</v>
      </c>
      <c r="G35" s="55">
        <f>G11-G7</f>
        <v>0</v>
      </c>
      <c r="H35" s="55">
        <f>H11-H7</f>
        <v>0</v>
      </c>
    </row>
    <row r="36" spans="1:8" x14ac:dyDescent="0.2">
      <c r="B36" s="10"/>
      <c r="C36" s="10"/>
      <c r="D36" s="6"/>
    </row>
    <row r="37" spans="1:8" ht="16.5" thickBot="1" x14ac:dyDescent="0.3">
      <c r="A37" s="35" t="s">
        <v>58</v>
      </c>
      <c r="B37" s="35"/>
      <c r="C37" s="36"/>
    </row>
    <row r="38" spans="1:8" x14ac:dyDescent="0.2">
      <c r="A38" s="107" t="s">
        <v>17</v>
      </c>
      <c r="B38" s="108"/>
      <c r="C38" s="109"/>
      <c r="D38" s="110"/>
      <c r="E38" s="111">
        <f>E7</f>
        <v>1316.6</v>
      </c>
      <c r="F38" s="111">
        <f>F7</f>
        <v>895.2</v>
      </c>
      <c r="G38" s="111">
        <f>G7</f>
        <v>466.2</v>
      </c>
      <c r="H38" s="112">
        <f>H7</f>
        <v>287</v>
      </c>
    </row>
    <row r="39" spans="1:8" x14ac:dyDescent="0.2">
      <c r="A39" s="113" t="s">
        <v>8</v>
      </c>
      <c r="B39" s="104"/>
      <c r="C39" s="105"/>
      <c r="D39" s="106"/>
      <c r="E39" s="13">
        <f>E11</f>
        <v>1438.6</v>
      </c>
      <c r="F39" s="13">
        <f>F11</f>
        <v>1073</v>
      </c>
      <c r="G39" s="13">
        <f>G11</f>
        <v>466.20000000000005</v>
      </c>
      <c r="H39" s="14">
        <f>H11</f>
        <v>287</v>
      </c>
    </row>
    <row r="40" spans="1:8" x14ac:dyDescent="0.2">
      <c r="A40" s="113" t="s">
        <v>18</v>
      </c>
      <c r="B40" s="104"/>
      <c r="C40" s="105"/>
      <c r="D40" s="106"/>
      <c r="E40" s="13">
        <f t="shared" ref="E40:H40" si="3">E35</f>
        <v>122</v>
      </c>
      <c r="F40" s="13">
        <f t="shared" si="3"/>
        <v>177.79999999999995</v>
      </c>
      <c r="G40" s="13">
        <f t="shared" ref="G40" si="4">G35</f>
        <v>0</v>
      </c>
      <c r="H40" s="14">
        <f t="shared" si="3"/>
        <v>0</v>
      </c>
    </row>
    <row r="41" spans="1:8" ht="13.5" thickBot="1" x14ac:dyDescent="0.25">
      <c r="A41" s="114" t="s">
        <v>41</v>
      </c>
      <c r="B41" s="115"/>
      <c r="C41" s="116"/>
      <c r="D41" s="117"/>
      <c r="E41" s="5">
        <v>288</v>
      </c>
      <c r="F41" s="5">
        <f>E41-F40</f>
        <v>110.20000000000005</v>
      </c>
      <c r="G41" s="5">
        <f>F41-G40</f>
        <v>110.20000000000005</v>
      </c>
      <c r="H41" s="82">
        <f>G41-H40</f>
        <v>110.20000000000005</v>
      </c>
    </row>
    <row r="42" spans="1:8" ht="15" x14ac:dyDescent="0.2">
      <c r="A42" s="38"/>
      <c r="B42" s="38"/>
      <c r="C42" s="6"/>
    </row>
    <row r="43" spans="1:8" ht="15" x14ac:dyDescent="0.2">
      <c r="A43" s="38"/>
      <c r="B43" s="38"/>
      <c r="C43" s="6"/>
    </row>
    <row r="44" spans="1:8" ht="15" x14ac:dyDescent="0.2">
      <c r="A44" s="38"/>
      <c r="B44" s="38"/>
      <c r="C44" s="6"/>
    </row>
    <row r="45" spans="1:8" ht="15" x14ac:dyDescent="0.2">
      <c r="A45" s="39"/>
      <c r="B45" s="39"/>
      <c r="C45" s="6"/>
    </row>
    <row r="46" spans="1:8" x14ac:dyDescent="0.2">
      <c r="A46" s="11"/>
      <c r="B46" s="11"/>
      <c r="C46" s="40"/>
      <c r="D46" s="56"/>
      <c r="G46" s="56" t="s">
        <v>59</v>
      </c>
    </row>
    <row r="47" spans="1:8" x14ac:dyDescent="0.2">
      <c r="A47" s="11"/>
      <c r="B47" s="11"/>
      <c r="C47" s="40"/>
      <c r="F47" t="s">
        <v>60</v>
      </c>
    </row>
    <row r="48" spans="1:8" x14ac:dyDescent="0.2">
      <c r="A48" t="s">
        <v>19</v>
      </c>
      <c r="C48" s="11" t="s">
        <v>20</v>
      </c>
    </row>
    <row r="49" spans="1:3" x14ac:dyDescent="0.2">
      <c r="C49" s="11"/>
    </row>
    <row r="50" spans="1:3" x14ac:dyDescent="0.2">
      <c r="A50" t="s">
        <v>21</v>
      </c>
      <c r="C50" s="41">
        <v>43055</v>
      </c>
    </row>
    <row r="52" spans="1:3" x14ac:dyDescent="0.2">
      <c r="A52" t="s">
        <v>22</v>
      </c>
      <c r="C52" s="41">
        <v>43059</v>
      </c>
    </row>
    <row r="53" spans="1:3" x14ac:dyDescent="0.2">
      <c r="A53" t="s">
        <v>23</v>
      </c>
      <c r="C53" s="41">
        <v>43074</v>
      </c>
    </row>
    <row r="55" spans="1:3" x14ac:dyDescent="0.2">
      <c r="A55" t="s">
        <v>24</v>
      </c>
      <c r="B55" s="37"/>
      <c r="C55" s="41">
        <v>43059</v>
      </c>
    </row>
    <row r="56" spans="1:3" x14ac:dyDescent="0.2">
      <c r="A56" t="s">
        <v>25</v>
      </c>
      <c r="B56" s="37"/>
      <c r="C56" s="41">
        <v>43074</v>
      </c>
    </row>
  </sheetData>
  <mergeCells count="6">
    <mergeCell ref="A1:H1"/>
    <mergeCell ref="B14:B18"/>
    <mergeCell ref="B19:B25"/>
    <mergeCell ref="A3:H3"/>
    <mergeCell ref="B26:B30"/>
    <mergeCell ref="F5:H5"/>
  </mergeCells>
  <pageMargins left="0.7" right="0.7" top="0.78740157499999996" bottom="0.78740157499999996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workbookViewId="0">
      <selection activeCell="C10" sqref="C10"/>
    </sheetView>
  </sheetViews>
  <sheetFormatPr defaultRowHeight="12.75" x14ac:dyDescent="0.2"/>
  <cols>
    <col min="1" max="1" width="16.5703125" customWidth="1"/>
    <col min="3" max="3" width="16.5703125" customWidth="1"/>
    <col min="4" max="4" width="11.7109375" bestFit="1" customWidth="1"/>
    <col min="5" max="5" width="10.140625" bestFit="1" customWidth="1"/>
    <col min="7" max="7" width="12.42578125" customWidth="1"/>
    <col min="9" max="9" width="22.140625" customWidth="1"/>
    <col min="10" max="15" width="13" customWidth="1"/>
  </cols>
  <sheetData>
    <row r="2" spans="1:15" ht="25.5" x14ac:dyDescent="0.2">
      <c r="B2" s="29"/>
      <c r="C2" s="57">
        <v>2018</v>
      </c>
      <c r="D2" s="57">
        <v>2019</v>
      </c>
      <c r="E2" s="29"/>
      <c r="F2" s="29"/>
      <c r="G2" s="61" t="s">
        <v>55</v>
      </c>
      <c r="J2" s="69" t="s">
        <v>45</v>
      </c>
      <c r="K2" s="69" t="s">
        <v>46</v>
      </c>
      <c r="L2" s="69" t="s">
        <v>47</v>
      </c>
      <c r="M2" s="70" t="s">
        <v>48</v>
      </c>
      <c r="N2" s="71" t="s">
        <v>35</v>
      </c>
      <c r="O2" s="72" t="s">
        <v>48</v>
      </c>
    </row>
    <row r="3" spans="1:15" x14ac:dyDescent="0.2">
      <c r="A3" s="62" t="s">
        <v>38</v>
      </c>
      <c r="E3" s="126"/>
      <c r="F3" s="126"/>
      <c r="G3" s="120">
        <v>3900</v>
      </c>
      <c r="H3" s="15"/>
      <c r="I3" s="42" t="s">
        <v>11</v>
      </c>
      <c r="J3" s="73"/>
      <c r="K3" s="73"/>
      <c r="L3" s="73"/>
      <c r="M3" s="74"/>
      <c r="N3" s="7"/>
      <c r="O3" s="74"/>
    </row>
    <row r="4" spans="1:15" x14ac:dyDescent="0.2">
      <c r="A4" t="s">
        <v>35</v>
      </c>
      <c r="C4" s="57">
        <v>12</v>
      </c>
      <c r="D4" s="57">
        <v>6</v>
      </c>
      <c r="G4" s="121"/>
      <c r="H4" s="19"/>
      <c r="I4" s="6" t="s">
        <v>49</v>
      </c>
      <c r="J4" s="73">
        <v>24626</v>
      </c>
      <c r="K4" s="73">
        <f>J4*0.25+0.5</f>
        <v>6157</v>
      </c>
      <c r="L4" s="73">
        <f>J4*0.09+0.66</f>
        <v>2216.9999999999995</v>
      </c>
      <c r="M4" s="74">
        <f>SUM(J4:L4)</f>
        <v>33000</v>
      </c>
      <c r="N4" s="7">
        <v>6</v>
      </c>
      <c r="O4" s="74">
        <f>M4*N4</f>
        <v>198000</v>
      </c>
    </row>
    <row r="5" spans="1:15" x14ac:dyDescent="0.2">
      <c r="A5" t="s">
        <v>31</v>
      </c>
      <c r="B5" s="7">
        <v>44326</v>
      </c>
      <c r="C5" s="7">
        <f>B5*C$4</f>
        <v>531912</v>
      </c>
      <c r="D5" s="7">
        <f>B5*D$4</f>
        <v>265956</v>
      </c>
      <c r="E5" s="7"/>
      <c r="G5" s="121"/>
      <c r="H5" s="19"/>
      <c r="I5" s="6" t="s">
        <v>50</v>
      </c>
      <c r="J5" s="73">
        <v>9850</v>
      </c>
      <c r="K5" s="73">
        <f>J5*0.25+0.5</f>
        <v>2463</v>
      </c>
      <c r="L5" s="73">
        <f>J5*0.09+0.5</f>
        <v>887</v>
      </c>
      <c r="M5" s="74">
        <f t="shared" ref="M5:M7" si="0">SUM(J5:L5)</f>
        <v>13200</v>
      </c>
      <c r="N5" s="7">
        <v>6</v>
      </c>
      <c r="O5" s="74">
        <f t="shared" ref="O5:O7" si="1">M5*N5</f>
        <v>79200</v>
      </c>
    </row>
    <row r="6" spans="1:15" x14ac:dyDescent="0.2">
      <c r="A6" t="s">
        <v>32</v>
      </c>
      <c r="B6" s="7">
        <v>3990</v>
      </c>
      <c r="C6" s="7">
        <f t="shared" ref="C6:C7" si="2">B6*C$4</f>
        <v>47880</v>
      </c>
      <c r="D6" s="7">
        <f t="shared" ref="D6:D7" si="3">B6*D$4</f>
        <v>23940</v>
      </c>
      <c r="E6" s="7"/>
      <c r="G6" s="121"/>
      <c r="H6" s="19"/>
      <c r="I6" s="6" t="s">
        <v>51</v>
      </c>
      <c r="J6" s="73">
        <v>14776</v>
      </c>
      <c r="K6" s="73">
        <f t="shared" ref="K6:K7" si="4">J6*0.25</f>
        <v>3694</v>
      </c>
      <c r="L6" s="73">
        <f>J6*0.09+0.16</f>
        <v>1330</v>
      </c>
      <c r="M6" s="74">
        <f t="shared" si="0"/>
        <v>19800</v>
      </c>
      <c r="N6" s="7">
        <v>6</v>
      </c>
      <c r="O6" s="74">
        <f t="shared" si="1"/>
        <v>118800</v>
      </c>
    </row>
    <row r="7" spans="1:15" x14ac:dyDescent="0.2">
      <c r="A7" t="s">
        <v>33</v>
      </c>
      <c r="B7" s="7">
        <v>11082</v>
      </c>
      <c r="C7" s="7">
        <f t="shared" si="2"/>
        <v>132984</v>
      </c>
      <c r="D7" s="7">
        <f t="shared" si="3"/>
        <v>66492</v>
      </c>
      <c r="E7" s="7"/>
      <c r="G7" s="121"/>
      <c r="H7" s="19"/>
      <c r="I7" s="6" t="s">
        <v>52</v>
      </c>
      <c r="J7" s="73">
        <v>14776</v>
      </c>
      <c r="K7" s="73">
        <f t="shared" si="4"/>
        <v>3694</v>
      </c>
      <c r="L7" s="73">
        <f>J7*0.09+0.16</f>
        <v>1330</v>
      </c>
      <c r="M7" s="74">
        <f t="shared" si="0"/>
        <v>19800</v>
      </c>
      <c r="N7" s="7">
        <v>6</v>
      </c>
      <c r="O7" s="74">
        <f t="shared" si="1"/>
        <v>118800</v>
      </c>
    </row>
    <row r="8" spans="1:15" x14ac:dyDescent="0.2">
      <c r="B8" s="7"/>
      <c r="C8" s="7"/>
      <c r="D8" s="7"/>
      <c r="E8" s="7"/>
      <c r="G8" s="121"/>
      <c r="H8" s="19"/>
      <c r="I8" s="75" t="s">
        <v>53</v>
      </c>
      <c r="J8" s="76">
        <f>SUM(J4:J7)</f>
        <v>64028</v>
      </c>
      <c r="K8" s="76">
        <f t="shared" ref="K8:M8" si="5">SUM(K4:K7)</f>
        <v>16008</v>
      </c>
      <c r="L8" s="76">
        <f t="shared" si="5"/>
        <v>5764</v>
      </c>
      <c r="M8" s="77">
        <f t="shared" si="5"/>
        <v>85800</v>
      </c>
      <c r="N8" s="78"/>
      <c r="O8" s="77">
        <f t="shared" ref="O8" si="6">SUM(O4:O7)</f>
        <v>514800</v>
      </c>
    </row>
    <row r="9" spans="1:15" x14ac:dyDescent="0.2">
      <c r="A9" t="s">
        <v>57</v>
      </c>
      <c r="B9" s="7"/>
      <c r="C9" s="68">
        <v>4</v>
      </c>
      <c r="D9" s="68">
        <v>3</v>
      </c>
      <c r="E9" s="7"/>
      <c r="G9" s="121"/>
      <c r="H9" s="19"/>
      <c r="I9" s="75" t="s">
        <v>54</v>
      </c>
      <c r="J9" s="76">
        <f>J8*6</f>
        <v>384168</v>
      </c>
      <c r="K9" s="76">
        <f>K8*6</f>
        <v>96048</v>
      </c>
      <c r="L9" s="76">
        <f>L8*6</f>
        <v>34584</v>
      </c>
      <c r="M9" s="76">
        <f>M8*6</f>
        <v>514800</v>
      </c>
      <c r="N9" s="78"/>
      <c r="O9" s="77"/>
    </row>
    <row r="10" spans="1:15" x14ac:dyDescent="0.2">
      <c r="A10" t="s">
        <v>34</v>
      </c>
      <c r="B10" s="7">
        <v>29040</v>
      </c>
      <c r="C10" s="7">
        <f>B10*C9</f>
        <v>116160</v>
      </c>
      <c r="D10" s="7">
        <f>B10*D9</f>
        <v>87120</v>
      </c>
      <c r="E10" s="7"/>
      <c r="G10" s="121"/>
      <c r="H10" s="19"/>
      <c r="I10" s="75" t="s">
        <v>56</v>
      </c>
      <c r="J10" s="76">
        <f>E15</f>
        <v>132984</v>
      </c>
      <c r="K10" s="76">
        <f>D17</f>
        <v>33246</v>
      </c>
      <c r="L10" s="76">
        <f>D16</f>
        <v>11968.56</v>
      </c>
      <c r="M10" s="76">
        <f>D18</f>
        <v>178198.56</v>
      </c>
      <c r="N10" s="78"/>
      <c r="O10" s="77"/>
    </row>
    <row r="11" spans="1:15" x14ac:dyDescent="0.2">
      <c r="B11" s="7"/>
      <c r="C11" s="7"/>
      <c r="D11" s="7"/>
      <c r="E11" s="7"/>
      <c r="G11" s="121"/>
      <c r="H11" s="19"/>
      <c r="I11" s="75"/>
      <c r="J11" s="76">
        <f>J9+J10</f>
        <v>517152</v>
      </c>
      <c r="K11" s="76">
        <f t="shared" ref="K11:M11" si="7">K9+K10</f>
        <v>129294</v>
      </c>
      <c r="L11" s="76">
        <f t="shared" si="7"/>
        <v>46552.56</v>
      </c>
      <c r="M11" s="76">
        <f t="shared" si="7"/>
        <v>692998.56</v>
      </c>
      <c r="N11" s="78"/>
      <c r="O11" s="77"/>
    </row>
    <row r="12" spans="1:15" x14ac:dyDescent="0.2">
      <c r="B12" s="7"/>
      <c r="C12" s="7"/>
      <c r="D12" s="7"/>
      <c r="E12" s="7"/>
      <c r="G12" s="121"/>
      <c r="H12" s="19"/>
      <c r="I12" s="6"/>
      <c r="J12" s="73"/>
      <c r="K12" s="73"/>
      <c r="L12" s="73"/>
      <c r="M12" s="73"/>
      <c r="N12" s="73"/>
      <c r="O12" s="73"/>
    </row>
    <row r="13" spans="1:15" x14ac:dyDescent="0.2">
      <c r="A13" s="62" t="s">
        <v>39</v>
      </c>
      <c r="B13" s="7"/>
      <c r="C13" s="57">
        <v>2018</v>
      </c>
      <c r="D13" s="57">
        <v>2019</v>
      </c>
      <c r="E13" s="57">
        <v>2020</v>
      </c>
      <c r="G13" s="122"/>
      <c r="H13" s="22">
        <v>5169</v>
      </c>
      <c r="I13" s="43" t="s">
        <v>26</v>
      </c>
      <c r="J13" s="79">
        <v>29040</v>
      </c>
      <c r="K13" s="79"/>
      <c r="L13" s="79"/>
      <c r="M13" s="80">
        <f t="shared" ref="M13" si="8">SUM(J13:L13)</f>
        <v>29040</v>
      </c>
      <c r="N13" s="81">
        <v>2</v>
      </c>
      <c r="O13" s="80">
        <f t="shared" ref="O13" si="9">M13*N13</f>
        <v>58080</v>
      </c>
    </row>
    <row r="14" spans="1:15" x14ac:dyDescent="0.2">
      <c r="A14" t="s">
        <v>35</v>
      </c>
      <c r="B14" s="7"/>
      <c r="C14" s="57">
        <v>0</v>
      </c>
      <c r="D14" s="57">
        <v>6</v>
      </c>
      <c r="E14" s="68">
        <v>6</v>
      </c>
    </row>
    <row r="15" spans="1:15" x14ac:dyDescent="0.2">
      <c r="A15" t="s">
        <v>31</v>
      </c>
      <c r="B15" s="7">
        <v>22164</v>
      </c>
      <c r="C15" s="7">
        <f>B15*C$14</f>
        <v>0</v>
      </c>
      <c r="D15" s="7">
        <f>B15*D$14</f>
        <v>132984</v>
      </c>
      <c r="E15" s="7">
        <f>B15*E$14</f>
        <v>132984</v>
      </c>
    </row>
    <row r="16" spans="1:15" x14ac:dyDescent="0.2">
      <c r="A16" t="s">
        <v>32</v>
      </c>
      <c r="B16" s="7">
        <f>B15*0.09</f>
        <v>1994.76</v>
      </c>
      <c r="C16" s="7">
        <f t="shared" ref="C16:C17" si="10">B16*C$14</f>
        <v>0</v>
      </c>
      <c r="D16" s="7">
        <f t="shared" ref="D16:D17" si="11">B16*D$14</f>
        <v>11968.56</v>
      </c>
      <c r="E16" s="7">
        <f t="shared" ref="E16:E17" si="12">B16*E$14</f>
        <v>11968.56</v>
      </c>
    </row>
    <row r="17" spans="1:5" x14ac:dyDescent="0.2">
      <c r="A17" t="s">
        <v>33</v>
      </c>
      <c r="B17" s="7">
        <f>B15*0.25</f>
        <v>5541</v>
      </c>
      <c r="C17" s="7">
        <f t="shared" si="10"/>
        <v>0</v>
      </c>
      <c r="D17" s="7">
        <f t="shared" si="11"/>
        <v>33246</v>
      </c>
      <c r="E17" s="7">
        <f t="shared" si="12"/>
        <v>33246</v>
      </c>
    </row>
    <row r="18" spans="1:5" x14ac:dyDescent="0.2">
      <c r="B18" s="7"/>
      <c r="C18" s="7">
        <f>SUM(C15:C17)</f>
        <v>0</v>
      </c>
      <c r="D18" s="7">
        <f>SUM(D15:D17)</f>
        <v>178198.56</v>
      </c>
      <c r="E18" s="7">
        <f>SUM(E15:E17)</f>
        <v>178198.56</v>
      </c>
    </row>
    <row r="19" spans="1:5" x14ac:dyDescent="0.2">
      <c r="B19" s="7"/>
      <c r="C19" s="7"/>
      <c r="D19" s="7"/>
      <c r="E19" s="7"/>
    </row>
    <row r="20" spans="1:5" x14ac:dyDescent="0.2">
      <c r="A20" s="62" t="s">
        <v>40</v>
      </c>
      <c r="B20" s="7"/>
      <c r="C20" s="57">
        <v>2018</v>
      </c>
      <c r="D20" s="57">
        <v>2019</v>
      </c>
      <c r="E20" s="57">
        <v>2020</v>
      </c>
    </row>
    <row r="21" spans="1:5" x14ac:dyDescent="0.2">
      <c r="A21" t="s">
        <v>31</v>
      </c>
      <c r="B21" s="7"/>
      <c r="C21" s="7">
        <f>C5+C15</f>
        <v>531912</v>
      </c>
      <c r="D21" s="7">
        <f t="shared" ref="D21:E21" si="13">D5+D15</f>
        <v>398940</v>
      </c>
      <c r="E21" s="7">
        <f t="shared" si="13"/>
        <v>132984</v>
      </c>
    </row>
    <row r="22" spans="1:5" x14ac:dyDescent="0.2">
      <c r="A22" t="s">
        <v>32</v>
      </c>
      <c r="B22" s="7"/>
      <c r="C22" s="7">
        <f>C6+C16</f>
        <v>47880</v>
      </c>
      <c r="D22" s="7">
        <f>D6+D16</f>
        <v>35908.559999999998</v>
      </c>
      <c r="E22" s="7">
        <f>E6+E16</f>
        <v>11968.56</v>
      </c>
    </row>
    <row r="23" spans="1:5" x14ac:dyDescent="0.2">
      <c r="A23" t="s">
        <v>33</v>
      </c>
      <c r="B23" s="7"/>
      <c r="C23" s="7">
        <f>C7+C17</f>
        <v>132984</v>
      </c>
      <c r="D23" s="7">
        <f>D7+D17</f>
        <v>99738</v>
      </c>
      <c r="E23" s="7">
        <f>E7+E17</f>
        <v>33246</v>
      </c>
    </row>
    <row r="24" spans="1:5" x14ac:dyDescent="0.2">
      <c r="B24" s="7"/>
      <c r="C24" s="7"/>
      <c r="D24" s="7"/>
      <c r="E24" s="7"/>
    </row>
    <row r="25" spans="1:5" x14ac:dyDescent="0.2">
      <c r="B25" s="7"/>
      <c r="C25" s="7"/>
      <c r="D25" s="7"/>
      <c r="E25" s="7"/>
    </row>
  </sheetData>
  <mergeCells count="2">
    <mergeCell ref="E3:F3"/>
    <mergeCell ref="G3:G1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SVR 2018 zveřejnení</vt:lpstr>
      <vt:lpstr>CSS</vt:lpstr>
      <vt:lpstr>List1</vt:lpstr>
    </vt:vector>
  </TitlesOfParts>
  <Company>Město Kunovice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Mrkvová</dc:creator>
  <cp:lastModifiedBy>Eva Mrkvova</cp:lastModifiedBy>
  <cp:lastPrinted>2017-11-19T21:19:46Z</cp:lastPrinted>
  <dcterms:created xsi:type="dcterms:W3CDTF">2016-11-14T09:55:02Z</dcterms:created>
  <dcterms:modified xsi:type="dcterms:W3CDTF">2018-05-24T12:54:19Z</dcterms:modified>
</cp:coreProperties>
</file>